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60" windowHeight="9000" activeTab="0"/>
  </bookViews>
  <sheets>
    <sheet name="出張旅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<sst xmlns="http://schemas.openxmlformats.org/spreadsheetml/2006/main" count="159" uniqueCount="108">
  <si>
    <t>日付</t>
  </si>
  <si>
    <t>目的</t>
  </si>
  <si>
    <t>金額</t>
  </si>
  <si>
    <t>小　　　計</t>
  </si>
  <si>
    <t>支払先</t>
  </si>
  <si>
    <t>内容</t>
  </si>
  <si>
    <t>出張旅費精算書</t>
  </si>
  <si>
    <t>３日以内</t>
  </si>
  <si>
    <t>精算は出張から戻って</t>
  </si>
  <si>
    <t>申請書</t>
  </si>
  <si>
    <t>出張先</t>
  </si>
  <si>
    <t>予算</t>
  </si>
  <si>
    <t>日程</t>
  </si>
  <si>
    <t>日当</t>
  </si>
  <si>
    <t>予算計</t>
  </si>
  <si>
    <t>仮払申請</t>
  </si>
  <si>
    <t>区分</t>
  </si>
  <si>
    <t>日数</t>
  </si>
  <si>
    <t>単価</t>
  </si>
  <si>
    <t>差異</t>
  </si>
  <si>
    <t>精算額</t>
  </si>
  <si>
    <t>計</t>
  </si>
  <si>
    <t>●予算と精算額の比較</t>
  </si>
  <si>
    <t>●仮払金の精算</t>
  </si>
  <si>
    <t>出発日</t>
  </si>
  <si>
    <t>帰社日</t>
  </si>
  <si>
    <t>●日当の計算</t>
  </si>
  <si>
    <t>精算書</t>
  </si>
  <si>
    <r>
      <t>出張旅費申請書　兼　仮払申請書　　　</t>
    </r>
    <r>
      <rPr>
        <sz val="10"/>
        <rFont val="ＭＳ Ｐゴシック"/>
        <family val="3"/>
      </rPr>
      <t>　</t>
    </r>
  </si>
  <si>
    <t>作成者</t>
  </si>
  <si>
    <t>作成日</t>
  </si>
  <si>
    <t>承認者</t>
  </si>
  <si>
    <t>経理担当</t>
  </si>
  <si>
    <t>海外出張旅費　　申請書・精算書</t>
  </si>
  <si>
    <t>国内諸費</t>
  </si>
  <si>
    <t>国内諸費</t>
  </si>
  <si>
    <t>海外宿泊費</t>
  </si>
  <si>
    <t>海外宿泊費</t>
  </si>
  <si>
    <t>海外接待費</t>
  </si>
  <si>
    <t>海外滞在費</t>
  </si>
  <si>
    <t>●日本国内でかかった費用　（日本国内の交通費・宿泊費など）</t>
  </si>
  <si>
    <t>往復運賃</t>
  </si>
  <si>
    <r>
      <t>金額</t>
    </r>
    <r>
      <rPr>
        <sz val="9"/>
        <rFont val="ＭＳ Ｐゴシック"/>
        <family val="3"/>
      </rPr>
      <t>（円貨）</t>
    </r>
  </si>
  <si>
    <t>　</t>
  </si>
  <si>
    <t>●為替レート</t>
  </si>
  <si>
    <t>＄</t>
  </si>
  <si>
    <t>移動</t>
  </si>
  <si>
    <t>移動</t>
  </si>
  <si>
    <t>観光</t>
  </si>
  <si>
    <t>観光</t>
  </si>
  <si>
    <t>業務</t>
  </si>
  <si>
    <t>業務</t>
  </si>
  <si>
    <t>休日</t>
  </si>
  <si>
    <t>朝</t>
  </si>
  <si>
    <t>昼</t>
  </si>
  <si>
    <t>午後</t>
  </si>
  <si>
    <t>夕方</t>
  </si>
  <si>
    <t>●日程表の分析</t>
  </si>
  <si>
    <t>１日目</t>
  </si>
  <si>
    <t>２日目</t>
  </si>
  <si>
    <t>３日目</t>
  </si>
  <si>
    <t>４日目</t>
  </si>
  <si>
    <t>５日目</t>
  </si>
  <si>
    <t>６日目</t>
  </si>
  <si>
    <t>７日目</t>
  </si>
  <si>
    <t>８日目</t>
  </si>
  <si>
    <t>９日目</t>
  </si>
  <si>
    <t>１０日目</t>
  </si>
  <si>
    <t>業務割合の計算</t>
  </si>
  <si>
    <t>業務日数÷（業務日数＋観光日数）＝</t>
  </si>
  <si>
    <t>１０％未満を四捨五入</t>
  </si>
  <si>
    <t>９０％以上</t>
  </si>
  <si>
    <t>全額が旅費交通費</t>
  </si>
  <si>
    <t>５０％以上　９０％未満</t>
  </si>
  <si>
    <t>往復の交通費＋滞在費×業務割合</t>
  </si>
  <si>
    <t>１０％超　５０％未満</t>
  </si>
  <si>
    <t>１０％以下</t>
  </si>
  <si>
    <t>（往復の交通費＋滞在費）×業務割合</t>
  </si>
  <si>
    <t>全額が旅費交通費にならない</t>
  </si>
  <si>
    <t>往復の交通費</t>
  </si>
  <si>
    <t>現地滞在費</t>
  </si>
  <si>
    <t>新製品を米国で開催される展示会に出品するため</t>
  </si>
  <si>
    <t>シカゴ　国際展示場</t>
  </si>
  <si>
    <t>6/2　出発　6/3　展示会準備　　6/4　6/5　6/6　　展示会　6/7　帰国</t>
  </si>
  <si>
    <t>東京－成田　電車賃</t>
  </si>
  <si>
    <t>成田－東京　電車賃</t>
  </si>
  <si>
    <t>○×鉄道</t>
  </si>
  <si>
    <t>成田ホテル</t>
  </si>
  <si>
    <t>宿泊代</t>
  </si>
  <si>
    <t>往復運賃</t>
  </si>
  <si>
    <t>○△航空</t>
  </si>
  <si>
    <t>海外接待費</t>
  </si>
  <si>
    <t>得意先接待</t>
  </si>
  <si>
    <t>成田－シカゴ　往復</t>
  </si>
  <si>
    <t>海外滞在費</t>
  </si>
  <si>
    <t>喫茶　シカゴ</t>
  </si>
  <si>
    <t>得意先と打ち合わせ</t>
  </si>
  <si>
    <t>●往復の航空運賃・海外でかかった費用（海外での交通費・宿泊代・諸経費）</t>
  </si>
  <si>
    <t>通貨</t>
  </si>
  <si>
    <t>元</t>
  </si>
  <si>
    <t>です</t>
  </si>
  <si>
    <t>レストラン　シカゴ</t>
  </si>
  <si>
    <t>ホテル　シカゴ</t>
  </si>
  <si>
    <t>　</t>
  </si>
  <si>
    <t>＄</t>
  </si>
  <si>
    <t>ﾕｰﾛ</t>
  </si>
  <si>
    <t>－</t>
  </si>
  <si>
    <t>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</si>
</sst>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);[Red]\(0\)"/>
    <numFmt numFmtId="178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8" fontId="6" fillId="0" borderId="1" xfId="17" applyFont="1" applyBorder="1" applyAlignment="1">
      <alignment horizontal="right" vertical="center" shrinkToFit="1"/>
    </xf>
    <xf numFmtId="38" fontId="6" fillId="0" borderId="8" xfId="17" applyFont="1" applyBorder="1" applyAlignment="1">
      <alignment shrinkToFit="1"/>
    </xf>
    <xf numFmtId="38" fontId="6" fillId="0" borderId="13" xfId="17" applyFont="1" applyBorder="1" applyAlignment="1">
      <alignment shrinkToFit="1"/>
    </xf>
    <xf numFmtId="38" fontId="6" fillId="0" borderId="13" xfId="17" applyFont="1" applyBorder="1" applyAlignment="1">
      <alignment horizontal="right" shrinkToFit="1"/>
    </xf>
    <xf numFmtId="38" fontId="6" fillId="0" borderId="14" xfId="17" applyFont="1" applyBorder="1" applyAlignment="1">
      <alignment horizontal="right" shrinkToFit="1"/>
    </xf>
    <xf numFmtId="38" fontId="6" fillId="0" borderId="6" xfId="17" applyFont="1" applyBorder="1" applyAlignment="1">
      <alignment horizontal="right" shrinkToFit="1"/>
    </xf>
    <xf numFmtId="38" fontId="6" fillId="0" borderId="15" xfId="17" applyFont="1" applyBorder="1" applyAlignment="1">
      <alignment shrinkToFit="1"/>
    </xf>
    <xf numFmtId="38" fontId="6" fillId="0" borderId="16" xfId="17" applyFont="1" applyBorder="1" applyAlignment="1">
      <alignment shrinkToFit="1"/>
    </xf>
    <xf numFmtId="38" fontId="6" fillId="0" borderId="16" xfId="17" applyFont="1" applyBorder="1" applyAlignment="1">
      <alignment horizontal="right" shrinkToFit="1"/>
    </xf>
    <xf numFmtId="38" fontId="6" fillId="0" borderId="17" xfId="17" applyFont="1" applyBorder="1" applyAlignment="1">
      <alignment horizontal="right" shrinkToFit="1"/>
    </xf>
    <xf numFmtId="38" fontId="6" fillId="0" borderId="4" xfId="17" applyFont="1" applyBorder="1" applyAlignment="1">
      <alignment horizontal="right" shrinkToFit="1"/>
    </xf>
    <xf numFmtId="38" fontId="6" fillId="0" borderId="10" xfId="17" applyFont="1" applyBorder="1" applyAlignment="1">
      <alignment horizontal="right" shrinkToFit="1"/>
    </xf>
    <xf numFmtId="38" fontId="6" fillId="0" borderId="12" xfId="17" applyFont="1" applyBorder="1" applyAlignment="1">
      <alignment horizontal="right" shrinkToFit="1"/>
    </xf>
    <xf numFmtId="38" fontId="6" fillId="0" borderId="11" xfId="17" applyFont="1" applyBorder="1" applyAlignment="1">
      <alignment horizontal="right" shrinkToFit="1"/>
    </xf>
    <xf numFmtId="38" fontId="6" fillId="0" borderId="1" xfId="17" applyFont="1" applyBorder="1" applyAlignment="1">
      <alignment horizontal="right" shrinkToFit="1"/>
    </xf>
    <xf numFmtId="176" fontId="6" fillId="0" borderId="1" xfId="0" applyNumberFormat="1" applyFont="1" applyBorder="1" applyAlignment="1">
      <alignment horizontal="center" shrinkToFit="1"/>
    </xf>
    <xf numFmtId="38" fontId="6" fillId="0" borderId="18" xfId="17" applyFont="1" applyBorder="1" applyAlignment="1">
      <alignment horizontal="right" shrinkToFit="1"/>
    </xf>
    <xf numFmtId="38" fontId="6" fillId="0" borderId="19" xfId="17" applyFont="1" applyBorder="1" applyAlignment="1">
      <alignment horizontal="right" shrinkToFit="1"/>
    </xf>
    <xf numFmtId="38" fontId="6" fillId="0" borderId="20" xfId="17" applyFont="1" applyBorder="1" applyAlignment="1">
      <alignment shrinkToFit="1"/>
    </xf>
    <xf numFmtId="38" fontId="6" fillId="0" borderId="12" xfId="17" applyFont="1" applyBorder="1" applyAlignment="1">
      <alignment shrinkToFi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0" fontId="0" fillId="0" borderId="0" xfId="0" applyNumberFormat="1" applyAlignment="1">
      <alignment/>
    </xf>
    <xf numFmtId="38" fontId="6" fillId="0" borderId="1" xfId="17" applyFont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38" fontId="6" fillId="0" borderId="21" xfId="17" applyFont="1" applyBorder="1" applyAlignment="1">
      <alignment horizontal="right" shrinkToFi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1" fillId="0" borderId="6" xfId="17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176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8" fontId="11" fillId="0" borderId="22" xfId="17" applyFont="1" applyBorder="1" applyAlignment="1">
      <alignment horizontal="right" vertical="center" shrinkToFit="1"/>
    </xf>
    <xf numFmtId="0" fontId="0" fillId="0" borderId="1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76" fontId="10" fillId="0" borderId="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11" fillId="0" borderId="4" xfId="17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11" fillId="0" borderId="1" xfId="17" applyFont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178" fontId="11" fillId="0" borderId="22" xfId="0" applyNumberFormat="1" applyFont="1" applyBorder="1" applyAlignment="1">
      <alignment horizontal="right" vertical="center" shrinkToFit="1"/>
    </xf>
    <xf numFmtId="0" fontId="11" fillId="0" borderId="22" xfId="0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178" fontId="11" fillId="0" borderId="4" xfId="0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23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shrinkToFit="1"/>
    </xf>
    <xf numFmtId="0" fontId="0" fillId="0" borderId="0" xfId="0" applyFont="1" applyAlignment="1">
      <alignment horizontal="right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1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0" fillId="0" borderId="14" xfId="0" applyFont="1" applyBorder="1" applyAlignment="1">
      <alignment horizontal="left"/>
    </xf>
    <xf numFmtId="0" fontId="10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3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25">
      <selection activeCell="D38" sqref="D38"/>
    </sheetView>
  </sheetViews>
  <sheetFormatPr defaultColWidth="9.00390625" defaultRowHeight="13.5"/>
  <cols>
    <col min="1" max="1" width="2.375" style="0" customWidth="1"/>
    <col min="2" max="2" width="3.00390625" style="0" customWidth="1"/>
    <col min="4" max="4" width="9.75390625" style="0" bestFit="1" customWidth="1"/>
    <col min="5" max="5" width="8.875" style="0" customWidth="1"/>
    <col min="6" max="9" width="9.125" style="0" bestFit="1" customWidth="1"/>
    <col min="10" max="11" width="9.75390625" style="0" bestFit="1" customWidth="1"/>
    <col min="12" max="12" width="3.25390625" style="0" customWidth="1"/>
  </cols>
  <sheetData>
    <row r="1" spans="1:11" ht="27.75" customHeight="1">
      <c r="A1" s="15"/>
      <c r="B1" s="155" t="s">
        <v>33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9.5" customHeight="1">
      <c r="A2" s="62"/>
      <c r="B2" s="62"/>
      <c r="C2" s="62"/>
      <c r="D2" s="62"/>
      <c r="E2" s="62"/>
      <c r="F2" s="62"/>
      <c r="G2" s="143" t="s">
        <v>8</v>
      </c>
      <c r="H2" s="143"/>
      <c r="I2" s="143"/>
      <c r="J2" s="20" t="s">
        <v>7</v>
      </c>
      <c r="K2" s="64" t="s">
        <v>100</v>
      </c>
    </row>
    <row r="3" spans="1:11" ht="12.75" customHeight="1" thickBot="1">
      <c r="A3" s="62"/>
      <c r="B3" s="62"/>
      <c r="C3" s="62"/>
      <c r="D3" s="62"/>
      <c r="E3" s="62"/>
      <c r="F3" s="63"/>
      <c r="G3" s="63"/>
      <c r="H3" s="63"/>
      <c r="I3" s="3"/>
      <c r="J3" s="64"/>
      <c r="K3" s="62"/>
    </row>
    <row r="4" spans="1:12" ht="12.75" customHeight="1">
      <c r="A4" s="65"/>
      <c r="B4" s="65"/>
      <c r="C4" s="65"/>
      <c r="D4" s="65"/>
      <c r="E4" s="65"/>
      <c r="F4" s="66"/>
      <c r="G4" s="66"/>
      <c r="H4" s="66"/>
      <c r="I4" s="13"/>
      <c r="J4" s="13"/>
      <c r="K4" s="67"/>
      <c r="L4" s="12"/>
    </row>
    <row r="5" spans="1:12" ht="19.5" customHeight="1">
      <c r="A5" s="70"/>
      <c r="B5" s="108" t="s">
        <v>28</v>
      </c>
      <c r="C5" s="108"/>
      <c r="D5" s="108"/>
      <c r="E5" s="108"/>
      <c r="F5" s="108"/>
      <c r="G5" s="108"/>
      <c r="H5" s="108"/>
      <c r="I5" s="108"/>
      <c r="J5" s="108"/>
      <c r="K5" s="108"/>
      <c r="L5" s="1"/>
    </row>
    <row r="6" spans="1:12" ht="19.5" customHeight="1">
      <c r="A6" s="70"/>
      <c r="B6" s="70"/>
      <c r="C6" s="71" t="s">
        <v>1</v>
      </c>
      <c r="D6" s="86" t="s">
        <v>81</v>
      </c>
      <c r="E6" s="87"/>
      <c r="F6" s="87"/>
      <c r="G6" s="87"/>
      <c r="H6" s="87"/>
      <c r="I6" s="87"/>
      <c r="J6" s="87"/>
      <c r="K6" s="68"/>
      <c r="L6" s="1"/>
    </row>
    <row r="7" spans="1:12" ht="19.5" customHeight="1">
      <c r="A7" s="70"/>
      <c r="B7" s="70"/>
      <c r="C7" s="71" t="s">
        <v>10</v>
      </c>
      <c r="D7" s="86" t="s">
        <v>82</v>
      </c>
      <c r="E7" s="87"/>
      <c r="F7" s="87"/>
      <c r="G7" s="87"/>
      <c r="H7" s="87"/>
      <c r="I7" s="87"/>
      <c r="J7" s="87"/>
      <c r="K7" s="68"/>
      <c r="L7" s="1"/>
    </row>
    <row r="8" spans="1:12" ht="19.5" customHeight="1" thickBot="1">
      <c r="A8" s="70"/>
      <c r="B8" s="70"/>
      <c r="C8" s="71" t="s">
        <v>12</v>
      </c>
      <c r="D8" s="86" t="s">
        <v>83</v>
      </c>
      <c r="E8" s="87"/>
      <c r="F8" s="87"/>
      <c r="G8" s="87"/>
      <c r="H8" s="87"/>
      <c r="I8" s="87"/>
      <c r="J8" s="87"/>
      <c r="K8" s="156"/>
      <c r="L8" s="1"/>
    </row>
    <row r="9" spans="1:12" ht="19.5" customHeight="1">
      <c r="A9" s="70"/>
      <c r="B9" s="70"/>
      <c r="C9" s="153" t="s">
        <v>11</v>
      </c>
      <c r="D9" s="23" t="s">
        <v>35</v>
      </c>
      <c r="E9" s="23" t="s">
        <v>41</v>
      </c>
      <c r="F9" s="23" t="s">
        <v>37</v>
      </c>
      <c r="G9" s="23" t="s">
        <v>38</v>
      </c>
      <c r="H9" s="24" t="s">
        <v>39</v>
      </c>
      <c r="I9" s="23" t="s">
        <v>13</v>
      </c>
      <c r="J9" s="25" t="s">
        <v>14</v>
      </c>
      <c r="K9" s="26" t="s">
        <v>15</v>
      </c>
      <c r="L9" s="1"/>
    </row>
    <row r="10" spans="1:12" ht="19.5" customHeight="1" thickBot="1">
      <c r="A10" s="70"/>
      <c r="B10" s="70"/>
      <c r="C10" s="153"/>
      <c r="D10" s="72">
        <v>25600</v>
      </c>
      <c r="E10" s="72">
        <v>320000</v>
      </c>
      <c r="F10" s="72">
        <v>90000</v>
      </c>
      <c r="G10" s="72">
        <v>60000</v>
      </c>
      <c r="H10" s="72">
        <v>3000</v>
      </c>
      <c r="I10" s="72">
        <v>48000</v>
      </c>
      <c r="J10" s="53">
        <f>SUM(D10:I10)</f>
        <v>546600</v>
      </c>
      <c r="K10" s="54">
        <f>ROUNDDOWN(J10,-3)</f>
        <v>546000</v>
      </c>
      <c r="L10" s="1"/>
    </row>
    <row r="11" spans="1:12" ht="12" customHeight="1" thickBot="1">
      <c r="A11" s="73"/>
      <c r="B11" s="73"/>
      <c r="C11" s="73"/>
      <c r="D11" s="73"/>
      <c r="E11" s="73"/>
      <c r="F11" s="74"/>
      <c r="G11" s="74"/>
      <c r="H11" s="74"/>
      <c r="I11" s="8"/>
      <c r="J11" s="8"/>
      <c r="K11" s="75"/>
      <c r="L11" s="7"/>
    </row>
    <row r="12" spans="1:12" ht="10.5" customHeight="1">
      <c r="A12" s="70"/>
      <c r="B12" s="70"/>
      <c r="C12" s="70"/>
      <c r="D12" s="70"/>
      <c r="E12" s="70"/>
      <c r="F12" s="76"/>
      <c r="G12" s="76"/>
      <c r="H12" s="76"/>
      <c r="I12" s="5"/>
      <c r="J12" s="5"/>
      <c r="K12" s="77"/>
      <c r="L12" s="1"/>
    </row>
    <row r="13" spans="1:11" ht="19.5" customHeight="1">
      <c r="A13" s="62"/>
      <c r="B13" s="109" t="s">
        <v>6</v>
      </c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19.5" customHeight="1">
      <c r="A14" s="62"/>
      <c r="B14" s="62" t="s">
        <v>40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9.5" customHeight="1">
      <c r="A15" s="62"/>
      <c r="B15" s="62"/>
      <c r="C15" s="71" t="s">
        <v>0</v>
      </c>
      <c r="D15" s="78" t="s">
        <v>16</v>
      </c>
      <c r="E15" s="69" t="s">
        <v>4</v>
      </c>
      <c r="F15" s="138"/>
      <c r="G15" s="69" t="s">
        <v>5</v>
      </c>
      <c r="H15" s="137"/>
      <c r="I15" s="137"/>
      <c r="J15" s="138"/>
      <c r="K15" s="71" t="s">
        <v>2</v>
      </c>
    </row>
    <row r="16" spans="1:11" ht="19.5" customHeight="1">
      <c r="A16" s="62"/>
      <c r="B16" s="62"/>
      <c r="C16" s="79">
        <v>38505</v>
      </c>
      <c r="D16" s="80" t="s">
        <v>34</v>
      </c>
      <c r="E16" s="147" t="s">
        <v>86</v>
      </c>
      <c r="F16" s="148"/>
      <c r="G16" s="144" t="s">
        <v>84</v>
      </c>
      <c r="H16" s="145"/>
      <c r="I16" s="145"/>
      <c r="J16" s="146"/>
      <c r="K16" s="81">
        <v>2500</v>
      </c>
    </row>
    <row r="17" spans="1:11" ht="19.5" customHeight="1">
      <c r="A17" s="82"/>
      <c r="B17" s="82"/>
      <c r="C17" s="83">
        <v>38505</v>
      </c>
      <c r="D17" s="84" t="s">
        <v>34</v>
      </c>
      <c r="E17" s="157" t="s">
        <v>87</v>
      </c>
      <c r="F17" s="159"/>
      <c r="G17" s="157" t="s">
        <v>88</v>
      </c>
      <c r="H17" s="158"/>
      <c r="I17" s="158"/>
      <c r="J17" s="159"/>
      <c r="K17" s="85">
        <v>18500</v>
      </c>
    </row>
    <row r="18" spans="1:11" ht="19.5" customHeight="1">
      <c r="A18" s="82"/>
      <c r="B18" s="82"/>
      <c r="C18" s="88">
        <v>38510</v>
      </c>
      <c r="D18" s="89" t="s">
        <v>34</v>
      </c>
      <c r="E18" s="139" t="s">
        <v>86</v>
      </c>
      <c r="F18" s="141"/>
      <c r="G18" s="139" t="s">
        <v>85</v>
      </c>
      <c r="H18" s="140"/>
      <c r="I18" s="140"/>
      <c r="J18" s="141"/>
      <c r="K18" s="90">
        <v>2500</v>
      </c>
    </row>
    <row r="19" spans="1:11" ht="19.5" customHeight="1">
      <c r="A19" s="82"/>
      <c r="B19" s="82"/>
      <c r="C19" s="91"/>
      <c r="D19" s="92"/>
      <c r="E19" s="131" t="s">
        <v>3</v>
      </c>
      <c r="F19" s="131"/>
      <c r="G19" s="131"/>
      <c r="H19" s="131"/>
      <c r="I19" s="131"/>
      <c r="J19" s="132"/>
      <c r="K19" s="93">
        <f>SUM(K16:K18)</f>
        <v>23500</v>
      </c>
    </row>
    <row r="20" spans="1:12" ht="19.5" customHeight="1">
      <c r="A20" s="94"/>
      <c r="B20" s="95" t="s">
        <v>97</v>
      </c>
      <c r="C20" s="95"/>
      <c r="D20" s="95"/>
      <c r="E20" s="95"/>
      <c r="F20" s="95"/>
      <c r="G20" s="95"/>
      <c r="H20" s="95"/>
      <c r="I20" s="95"/>
      <c r="J20" s="95"/>
      <c r="K20" s="95"/>
      <c r="L20" s="1"/>
    </row>
    <row r="21" spans="1:11" ht="19.5" customHeight="1">
      <c r="A21" s="82"/>
      <c r="B21" s="82"/>
      <c r="C21" s="96" t="s">
        <v>0</v>
      </c>
      <c r="D21" s="91" t="s">
        <v>16</v>
      </c>
      <c r="E21" s="133" t="s">
        <v>4</v>
      </c>
      <c r="F21" s="132"/>
      <c r="G21" s="133" t="s">
        <v>5</v>
      </c>
      <c r="H21" s="131"/>
      <c r="I21" s="96" t="s">
        <v>2</v>
      </c>
      <c r="J21" s="96" t="s">
        <v>98</v>
      </c>
      <c r="K21" s="96" t="s">
        <v>42</v>
      </c>
    </row>
    <row r="22" spans="1:11" ht="19.5" customHeight="1">
      <c r="A22" s="82"/>
      <c r="B22" s="82"/>
      <c r="C22" s="97">
        <v>38505</v>
      </c>
      <c r="D22" s="98" t="s">
        <v>89</v>
      </c>
      <c r="E22" s="134" t="s">
        <v>90</v>
      </c>
      <c r="F22" s="142"/>
      <c r="G22" s="134" t="s">
        <v>93</v>
      </c>
      <c r="H22" s="135"/>
      <c r="I22" s="99">
        <v>3000</v>
      </c>
      <c r="J22" s="100" t="s">
        <v>45</v>
      </c>
      <c r="K22" s="85">
        <f>I22*HLOOKUP(J22,I29:K30,2,FALSE)</f>
        <v>315000</v>
      </c>
    </row>
    <row r="23" spans="1:11" ht="19.5" customHeight="1">
      <c r="A23" s="82"/>
      <c r="B23" s="82"/>
      <c r="C23" s="97">
        <v>38506</v>
      </c>
      <c r="D23" s="98" t="s">
        <v>91</v>
      </c>
      <c r="E23" s="129" t="s">
        <v>101</v>
      </c>
      <c r="F23" s="130"/>
      <c r="G23" s="129" t="s">
        <v>92</v>
      </c>
      <c r="H23" s="130"/>
      <c r="I23" s="99">
        <v>500</v>
      </c>
      <c r="J23" s="100" t="s">
        <v>45</v>
      </c>
      <c r="K23" s="85">
        <f>I23*HLOOKUP(J23,I29:K30,2,FALSE)</f>
        <v>52500</v>
      </c>
    </row>
    <row r="24" spans="1:11" ht="19.5" customHeight="1">
      <c r="A24" s="82"/>
      <c r="B24" s="82"/>
      <c r="C24" s="97">
        <v>38507</v>
      </c>
      <c r="D24" s="98" t="s">
        <v>94</v>
      </c>
      <c r="E24" s="129" t="s">
        <v>95</v>
      </c>
      <c r="F24" s="130"/>
      <c r="G24" s="129" t="s">
        <v>96</v>
      </c>
      <c r="H24" s="130"/>
      <c r="I24" s="99">
        <v>50</v>
      </c>
      <c r="J24" s="100" t="s">
        <v>45</v>
      </c>
      <c r="K24" s="85">
        <f>I24*HLOOKUP(J24,I29:K30,2,FALSE)</f>
        <v>5250</v>
      </c>
    </row>
    <row r="25" spans="1:11" ht="19.5" customHeight="1">
      <c r="A25" s="82"/>
      <c r="B25" s="82"/>
      <c r="C25" s="97">
        <v>38509</v>
      </c>
      <c r="D25" s="98" t="s">
        <v>36</v>
      </c>
      <c r="E25" s="129" t="s">
        <v>102</v>
      </c>
      <c r="F25" s="130"/>
      <c r="G25" s="129" t="s">
        <v>88</v>
      </c>
      <c r="H25" s="130"/>
      <c r="I25" s="99">
        <v>800</v>
      </c>
      <c r="J25" s="100" t="s">
        <v>45</v>
      </c>
      <c r="K25" s="85">
        <f>I25*HLOOKUP(J25,I29:K30,2,FALSE)</f>
        <v>84000</v>
      </c>
    </row>
    <row r="26" spans="1:11" ht="19.5" customHeight="1">
      <c r="A26" s="82"/>
      <c r="B26" s="82"/>
      <c r="C26" s="101"/>
      <c r="D26" s="102"/>
      <c r="E26" s="136"/>
      <c r="F26" s="107"/>
      <c r="G26" s="103"/>
      <c r="H26" s="104"/>
      <c r="I26" s="105"/>
      <c r="J26" s="106" t="s">
        <v>45</v>
      </c>
      <c r="K26" s="85">
        <f>I26*HLOOKUP(J26,I29:K30,2,FALSE)</f>
        <v>0</v>
      </c>
    </row>
    <row r="27" spans="1:11" ht="19.5" customHeight="1">
      <c r="A27" s="82"/>
      <c r="B27" s="82"/>
      <c r="C27" s="149" t="s">
        <v>3</v>
      </c>
      <c r="D27" s="150"/>
      <c r="E27" s="150"/>
      <c r="F27" s="150"/>
      <c r="G27" s="150"/>
      <c r="H27" s="150"/>
      <c r="I27" s="150"/>
      <c r="J27" s="151"/>
      <c r="K27" s="37">
        <f>SUM(K22:K26)</f>
        <v>456750</v>
      </c>
    </row>
    <row r="28" spans="1:11" ht="19.5" customHeight="1">
      <c r="A28" s="62"/>
      <c r="B28" s="62" t="s">
        <v>26</v>
      </c>
      <c r="C28" s="70"/>
      <c r="D28" s="70"/>
      <c r="E28" s="70"/>
      <c r="F28" s="76"/>
      <c r="G28" s="76"/>
      <c r="H28" s="76" t="s">
        <v>103</v>
      </c>
      <c r="I28" s="154" t="s">
        <v>44</v>
      </c>
      <c r="J28" s="154"/>
      <c r="K28" s="154"/>
    </row>
    <row r="29" spans="1:11" ht="19.5" customHeight="1">
      <c r="A29" s="62"/>
      <c r="B29" s="62"/>
      <c r="C29" s="71" t="s">
        <v>24</v>
      </c>
      <c r="D29" s="71" t="s">
        <v>25</v>
      </c>
      <c r="E29" s="71" t="s">
        <v>17</v>
      </c>
      <c r="F29" s="71" t="s">
        <v>18</v>
      </c>
      <c r="G29" s="71" t="s">
        <v>2</v>
      </c>
      <c r="H29" s="76"/>
      <c r="I29" s="33" t="s">
        <v>104</v>
      </c>
      <c r="J29" s="33" t="s">
        <v>105</v>
      </c>
      <c r="K29" s="33" t="s">
        <v>99</v>
      </c>
    </row>
    <row r="30" spans="1:11" ht="19.5" customHeight="1">
      <c r="A30" s="62"/>
      <c r="B30" s="62"/>
      <c r="C30" s="52">
        <v>38505</v>
      </c>
      <c r="D30" s="52">
        <v>38510</v>
      </c>
      <c r="E30" s="37">
        <f>D30-C30+1</f>
        <v>6</v>
      </c>
      <c r="F30" s="37">
        <v>8000</v>
      </c>
      <c r="G30" s="37">
        <f>E30*F30</f>
        <v>48000</v>
      </c>
      <c r="H30" s="76"/>
      <c r="I30" s="33">
        <v>105</v>
      </c>
      <c r="J30" s="33">
        <v>120</v>
      </c>
      <c r="K30" s="33">
        <v>12.59</v>
      </c>
    </row>
    <row r="31" spans="1:11" ht="19.5" customHeight="1">
      <c r="A31" s="62"/>
      <c r="B31" s="62" t="s">
        <v>22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2" ht="19.5" customHeight="1">
      <c r="A32" s="70"/>
      <c r="B32" s="70"/>
      <c r="C32" s="71"/>
      <c r="D32" s="29" t="s">
        <v>35</v>
      </c>
      <c r="E32" s="31" t="s">
        <v>41</v>
      </c>
      <c r="F32" s="31" t="s">
        <v>37</v>
      </c>
      <c r="G32" s="31" t="s">
        <v>38</v>
      </c>
      <c r="H32" s="32" t="s">
        <v>39</v>
      </c>
      <c r="I32" s="30" t="s">
        <v>13</v>
      </c>
      <c r="J32" s="71" t="s">
        <v>21</v>
      </c>
      <c r="K32" s="110"/>
      <c r="L32" s="1"/>
    </row>
    <row r="33" spans="1:12" ht="19.5" customHeight="1">
      <c r="A33" s="70"/>
      <c r="B33" s="70"/>
      <c r="C33" s="111" t="s">
        <v>11</v>
      </c>
      <c r="D33" s="38">
        <f>D10</f>
        <v>25600</v>
      </c>
      <c r="E33" s="39">
        <f aca="true" t="shared" si="0" ref="E33:J33">E10</f>
        <v>320000</v>
      </c>
      <c r="F33" s="40">
        <f t="shared" si="0"/>
        <v>90000</v>
      </c>
      <c r="G33" s="40">
        <f t="shared" si="0"/>
        <v>60000</v>
      </c>
      <c r="H33" s="40">
        <f t="shared" si="0"/>
        <v>3000</v>
      </c>
      <c r="I33" s="41">
        <f t="shared" si="0"/>
        <v>48000</v>
      </c>
      <c r="J33" s="42">
        <f t="shared" si="0"/>
        <v>546600</v>
      </c>
      <c r="K33" s="112"/>
      <c r="L33" s="1"/>
    </row>
    <row r="34" spans="1:12" ht="19.5" customHeight="1">
      <c r="A34" s="70"/>
      <c r="B34" s="70"/>
      <c r="C34" s="113" t="s">
        <v>20</v>
      </c>
      <c r="D34" s="43">
        <f>SUMIF(D16:D26,D32,K16:K26)</f>
        <v>23500</v>
      </c>
      <c r="E34" s="44">
        <f>SUMIF(D16:D26,E32,K16:K26)</f>
        <v>315000</v>
      </c>
      <c r="F34" s="45">
        <f>SUMIF(D16:D26,F32,K16:K26)</f>
        <v>84000</v>
      </c>
      <c r="G34" s="45">
        <f>SUMIF(D16:D26,G32,K16:K26)</f>
        <v>52500</v>
      </c>
      <c r="H34" s="45">
        <f>SUMIF(D16:D26,H32,K16:K26)</f>
        <v>5250</v>
      </c>
      <c r="I34" s="46">
        <f>G30</f>
        <v>48000</v>
      </c>
      <c r="J34" s="47">
        <f>SUM(D34:I34)</f>
        <v>528250</v>
      </c>
      <c r="K34" s="112"/>
      <c r="L34" s="1"/>
    </row>
    <row r="35" spans="1:12" ht="19.5" customHeight="1">
      <c r="A35" s="70"/>
      <c r="B35" s="70"/>
      <c r="C35" s="71" t="s">
        <v>19</v>
      </c>
      <c r="D35" s="48">
        <f>D33-D34</f>
        <v>2100</v>
      </c>
      <c r="E35" s="49">
        <f aca="true" t="shared" si="1" ref="E35:J35">E33-E34</f>
        <v>5000</v>
      </c>
      <c r="F35" s="49">
        <f t="shared" si="1"/>
        <v>6000</v>
      </c>
      <c r="G35" s="49">
        <f t="shared" si="1"/>
        <v>7500</v>
      </c>
      <c r="H35" s="49">
        <f t="shared" si="1"/>
        <v>-2250</v>
      </c>
      <c r="I35" s="50">
        <f t="shared" si="1"/>
        <v>0</v>
      </c>
      <c r="J35" s="51">
        <f t="shared" si="1"/>
        <v>18350</v>
      </c>
      <c r="K35" s="112"/>
      <c r="L35" s="1"/>
    </row>
    <row r="36" spans="1:12" ht="19.5" customHeight="1">
      <c r="A36" s="70"/>
      <c r="B36" s="62" t="s">
        <v>23</v>
      </c>
      <c r="C36" s="114"/>
      <c r="D36" s="70"/>
      <c r="E36" s="70"/>
      <c r="F36" s="76"/>
      <c r="G36" s="76"/>
      <c r="H36" s="76"/>
      <c r="I36" s="5"/>
      <c r="J36" s="5"/>
      <c r="K36" s="77"/>
      <c r="L36" s="1"/>
    </row>
    <row r="37" spans="1:12" ht="19.5" customHeight="1">
      <c r="A37" s="70"/>
      <c r="B37" s="4"/>
      <c r="C37" s="115" t="s">
        <v>15</v>
      </c>
      <c r="D37" s="37">
        <f>K10</f>
        <v>546000</v>
      </c>
      <c r="E37" s="116" t="s">
        <v>106</v>
      </c>
      <c r="F37" s="115" t="s">
        <v>20</v>
      </c>
      <c r="G37" s="37">
        <f>J34</f>
        <v>528250</v>
      </c>
      <c r="H37" s="116" t="s">
        <v>107</v>
      </c>
      <c r="I37" s="115" t="str">
        <f>IF(J37&lt;0,"支払額","返金額")</f>
        <v>返金額</v>
      </c>
      <c r="J37" s="37">
        <f>D37-G37</f>
        <v>17750</v>
      </c>
      <c r="K37" s="77"/>
      <c r="L37" s="1"/>
    </row>
    <row r="38" spans="1:12" ht="15.75" customHeight="1" thickBot="1">
      <c r="A38" s="70"/>
      <c r="B38" s="4"/>
      <c r="C38" s="114"/>
      <c r="D38" s="114"/>
      <c r="E38" s="114"/>
      <c r="F38" s="114"/>
      <c r="G38" s="114"/>
      <c r="H38" s="114"/>
      <c r="I38" s="114"/>
      <c r="J38" s="11"/>
      <c r="K38" s="77"/>
      <c r="L38" s="1"/>
    </row>
    <row r="39" spans="1:12" ht="12.75" customHeight="1">
      <c r="A39" s="65"/>
      <c r="B39" s="117"/>
      <c r="C39" s="118"/>
      <c r="D39" s="118"/>
      <c r="E39" s="118"/>
      <c r="F39" s="16"/>
      <c r="G39" s="17"/>
      <c r="H39" s="17"/>
      <c r="I39" s="17"/>
      <c r="J39" s="17"/>
      <c r="K39" s="17"/>
      <c r="L39" s="18"/>
    </row>
    <row r="40" spans="1:12" ht="18" customHeight="1">
      <c r="A40" s="62"/>
      <c r="B40" s="119"/>
      <c r="C40" s="152"/>
      <c r="D40" s="153" t="s">
        <v>9</v>
      </c>
      <c r="E40" s="153"/>
      <c r="F40" s="153"/>
      <c r="G40" s="153"/>
      <c r="H40" s="69" t="s">
        <v>27</v>
      </c>
      <c r="I40" s="137"/>
      <c r="J40" s="137"/>
      <c r="K40" s="138"/>
      <c r="L40" s="19"/>
    </row>
    <row r="41" spans="1:12" ht="16.5" customHeight="1">
      <c r="A41" s="62"/>
      <c r="B41" s="119"/>
      <c r="C41" s="152"/>
      <c r="D41" s="120" t="s">
        <v>30</v>
      </c>
      <c r="E41" s="121" t="s">
        <v>29</v>
      </c>
      <c r="F41" s="122" t="s">
        <v>31</v>
      </c>
      <c r="G41" s="123" t="s">
        <v>32</v>
      </c>
      <c r="H41" s="120" t="s">
        <v>30</v>
      </c>
      <c r="I41" s="121" t="s">
        <v>29</v>
      </c>
      <c r="J41" s="122" t="s">
        <v>31</v>
      </c>
      <c r="K41" s="123" t="s">
        <v>32</v>
      </c>
      <c r="L41" s="19"/>
    </row>
    <row r="42" spans="1:12" ht="30.75" customHeight="1">
      <c r="A42" s="62"/>
      <c r="B42" s="119"/>
      <c r="C42" s="119"/>
      <c r="D42" s="124"/>
      <c r="E42" s="125"/>
      <c r="F42" s="126"/>
      <c r="G42" s="127"/>
      <c r="H42" s="124"/>
      <c r="I42" s="126"/>
      <c r="J42" s="126"/>
      <c r="K42" s="128"/>
      <c r="L42" s="19"/>
    </row>
  </sheetData>
  <mergeCells count="33">
    <mergeCell ref="B1:K1"/>
    <mergeCell ref="C9:C10"/>
    <mergeCell ref="D8:K8"/>
    <mergeCell ref="G17:J17"/>
    <mergeCell ref="E17:F17"/>
    <mergeCell ref="C27:J27"/>
    <mergeCell ref="C40:C41"/>
    <mergeCell ref="D40:G40"/>
    <mergeCell ref="H40:K40"/>
    <mergeCell ref="I28:K28"/>
    <mergeCell ref="E18:F18"/>
    <mergeCell ref="E21:F21"/>
    <mergeCell ref="G2:I2"/>
    <mergeCell ref="G16:J16"/>
    <mergeCell ref="E15:F15"/>
    <mergeCell ref="E16:F16"/>
    <mergeCell ref="E26:F26"/>
    <mergeCell ref="B5:K5"/>
    <mergeCell ref="B13:K13"/>
    <mergeCell ref="D6:K6"/>
    <mergeCell ref="D7:K7"/>
    <mergeCell ref="G15:J15"/>
    <mergeCell ref="G18:J18"/>
    <mergeCell ref="E22:F22"/>
    <mergeCell ref="E23:F23"/>
    <mergeCell ref="E24:F24"/>
    <mergeCell ref="G25:H25"/>
    <mergeCell ref="E19:J19"/>
    <mergeCell ref="G21:H21"/>
    <mergeCell ref="G22:H22"/>
    <mergeCell ref="G23:H23"/>
    <mergeCell ref="G24:H24"/>
    <mergeCell ref="E25:F25"/>
  </mergeCells>
  <dataValidations count="3">
    <dataValidation type="list" allowBlank="1" showInputMessage="1" showErrorMessage="1" sqref="D22:D26">
      <formula1>$C$32:$I$32</formula1>
    </dataValidation>
    <dataValidation type="list" allowBlank="1" showInputMessage="1" showErrorMessage="1" sqref="J22:J26">
      <formula1>$I$29:$K$29</formula1>
    </dataValidation>
    <dataValidation type="list" allowBlank="1" showInputMessage="1" showErrorMessage="1" sqref="D16:D18">
      <formula1>$C$32:$H$32</formula1>
    </dataValidation>
  </dataValidations>
  <printOptions/>
  <pageMargins left="0.54" right="0.42" top="0.44" bottom="0.51" header="0.2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6">
      <selection activeCell="H41" sqref="H41"/>
    </sheetView>
  </sheetViews>
  <sheetFormatPr defaultColWidth="9.00390625" defaultRowHeight="13.5"/>
  <cols>
    <col min="1" max="1" width="1.625" style="0" customWidth="1"/>
  </cols>
  <sheetData>
    <row r="2" ht="19.5" customHeight="1">
      <c r="B2" s="15" t="s">
        <v>22</v>
      </c>
    </row>
    <row r="3" spans="1:12" ht="19.5" customHeight="1">
      <c r="A3" s="1"/>
      <c r="B3" s="1"/>
      <c r="C3" s="2"/>
      <c r="D3" s="29" t="s">
        <v>35</v>
      </c>
      <c r="E3" s="31" t="s">
        <v>41</v>
      </c>
      <c r="F3" s="31" t="s">
        <v>37</v>
      </c>
      <c r="G3" s="31" t="s">
        <v>38</v>
      </c>
      <c r="H3" s="32" t="s">
        <v>39</v>
      </c>
      <c r="I3" s="30" t="s">
        <v>13</v>
      </c>
      <c r="J3" s="10" t="s">
        <v>21</v>
      </c>
      <c r="K3" s="21"/>
      <c r="L3" s="1"/>
    </row>
    <row r="4" spans="1:12" ht="19.5" customHeight="1">
      <c r="A4" s="1"/>
      <c r="B4" s="1"/>
      <c r="C4" s="14" t="s">
        <v>20</v>
      </c>
      <c r="D4" s="43">
        <f>'出張旅費'!D34</f>
        <v>23500</v>
      </c>
      <c r="E4" s="56">
        <f>'出張旅費'!E34</f>
        <v>315000</v>
      </c>
      <c r="F4" s="56">
        <f>'出張旅費'!F34</f>
        <v>84000</v>
      </c>
      <c r="G4" s="56">
        <f>'出張旅費'!G34</f>
        <v>52500</v>
      </c>
      <c r="H4" s="56">
        <f>'出張旅費'!H34</f>
        <v>5250</v>
      </c>
      <c r="I4" s="55">
        <f>'出張旅費'!I34</f>
        <v>48000</v>
      </c>
      <c r="J4" s="43">
        <f>'出張旅費'!J34</f>
        <v>528250</v>
      </c>
      <c r="K4" s="22"/>
      <c r="L4" s="1"/>
    </row>
    <row r="6" ht="13.5">
      <c r="B6" t="s">
        <v>57</v>
      </c>
    </row>
    <row r="8" spans="3:7" ht="19.5" customHeight="1">
      <c r="C8" s="2"/>
      <c r="D8" s="2" t="s">
        <v>53</v>
      </c>
      <c r="E8" s="2" t="s">
        <v>54</v>
      </c>
      <c r="F8" s="2" t="s">
        <v>55</v>
      </c>
      <c r="G8" s="2" t="s">
        <v>56</v>
      </c>
    </row>
    <row r="9" spans="3:7" ht="19.5" customHeight="1">
      <c r="C9" s="2" t="s">
        <v>58</v>
      </c>
      <c r="D9" s="2" t="s">
        <v>50</v>
      </c>
      <c r="E9" s="2" t="s">
        <v>50</v>
      </c>
      <c r="F9" s="2" t="s">
        <v>48</v>
      </c>
      <c r="G9" s="2" t="s">
        <v>48</v>
      </c>
    </row>
    <row r="10" spans="3:7" ht="19.5" customHeight="1">
      <c r="C10" s="2" t="s">
        <v>59</v>
      </c>
      <c r="D10" s="2" t="s">
        <v>46</v>
      </c>
      <c r="E10" s="2" t="s">
        <v>48</v>
      </c>
      <c r="F10" s="2" t="s">
        <v>50</v>
      </c>
      <c r="G10" s="2" t="s">
        <v>50</v>
      </c>
    </row>
    <row r="11" spans="3:7" ht="19.5" customHeight="1">
      <c r="C11" s="2" t="s">
        <v>60</v>
      </c>
      <c r="D11" s="2"/>
      <c r="E11" s="2"/>
      <c r="F11" s="2"/>
      <c r="G11" s="2"/>
    </row>
    <row r="12" spans="3:7" ht="19.5" customHeight="1">
      <c r="C12" s="2" t="s">
        <v>61</v>
      </c>
      <c r="D12" s="2"/>
      <c r="E12" s="2"/>
      <c r="F12" s="2"/>
      <c r="G12" s="2"/>
    </row>
    <row r="13" spans="3:7" ht="19.5" customHeight="1">
      <c r="C13" s="2" t="s">
        <v>62</v>
      </c>
      <c r="D13" s="2"/>
      <c r="E13" s="2"/>
      <c r="F13" s="2"/>
      <c r="G13" s="2"/>
    </row>
    <row r="14" spans="3:7" ht="19.5" customHeight="1">
      <c r="C14" s="2" t="s">
        <v>63</v>
      </c>
      <c r="D14" s="2"/>
      <c r="E14" s="2"/>
      <c r="F14" s="2"/>
      <c r="G14" s="2"/>
    </row>
    <row r="15" spans="3:7" ht="19.5" customHeight="1">
      <c r="C15" s="2" t="s">
        <v>64</v>
      </c>
      <c r="D15" s="2"/>
      <c r="E15" s="2"/>
      <c r="F15" s="2"/>
      <c r="G15" s="2"/>
    </row>
    <row r="16" spans="3:7" ht="19.5" customHeight="1">
      <c r="C16" s="2" t="s">
        <v>65</v>
      </c>
      <c r="D16" s="2"/>
      <c r="E16" s="2"/>
      <c r="F16" s="2"/>
      <c r="G16" s="2"/>
    </row>
    <row r="17" spans="3:7" ht="19.5" customHeight="1">
      <c r="C17" s="2" t="s">
        <v>66</v>
      </c>
      <c r="D17" s="2"/>
      <c r="E17" s="2"/>
      <c r="F17" s="2"/>
      <c r="G17" s="2"/>
    </row>
    <row r="18" spans="3:7" ht="19.5" customHeight="1">
      <c r="C18" s="2" t="s">
        <v>67</v>
      </c>
      <c r="D18" s="2"/>
      <c r="E18" s="2"/>
      <c r="F18" s="2"/>
      <c r="G18" s="2"/>
    </row>
    <row r="21" spans="3:6" ht="13.5">
      <c r="C21" s="57" t="s">
        <v>47</v>
      </c>
      <c r="D21" s="57" t="s">
        <v>49</v>
      </c>
      <c r="E21" s="57" t="s">
        <v>51</v>
      </c>
      <c r="F21" s="57" t="s">
        <v>52</v>
      </c>
    </row>
    <row r="22" spans="3:6" ht="13.5">
      <c r="C22" s="58">
        <f>COUNTIF(D9:G18,C21)*0.25</f>
        <v>0.25</v>
      </c>
      <c r="D22" s="58">
        <f>COUNTIF(D9:G18,D21)*0.25</f>
        <v>0.75</v>
      </c>
      <c r="E22" s="58">
        <f>COUNTIF(D9:G18,E21)*0.25</f>
        <v>1</v>
      </c>
      <c r="F22" s="58">
        <f>COUNTIF(D9:G18,F21)*0.25</f>
        <v>0</v>
      </c>
    </row>
    <row r="24" ht="13.5">
      <c r="B24" t="s">
        <v>68</v>
      </c>
    </row>
    <row r="25" spans="3:7" ht="13.5">
      <c r="C25" s="36" t="s">
        <v>69</v>
      </c>
      <c r="G25" s="60">
        <f>E22/(D22+E22)</f>
        <v>0.5714285714285714</v>
      </c>
    </row>
    <row r="26" spans="3:7" ht="13.5">
      <c r="C26" s="36" t="s">
        <v>70</v>
      </c>
      <c r="D26" s="35"/>
      <c r="E26" s="59" t="s">
        <v>43</v>
      </c>
      <c r="G26" s="60">
        <f>ROUND(G25,1)</f>
        <v>0.6</v>
      </c>
    </row>
    <row r="28" spans="3:6" ht="13.5">
      <c r="C28" t="s">
        <v>71</v>
      </c>
      <c r="F28" t="s">
        <v>72</v>
      </c>
    </row>
    <row r="29" spans="3:6" ht="13.5">
      <c r="C29" t="s">
        <v>73</v>
      </c>
      <c r="F29" t="s">
        <v>74</v>
      </c>
    </row>
    <row r="30" spans="3:6" ht="13.5">
      <c r="C30" t="s">
        <v>75</v>
      </c>
      <c r="F30" t="s">
        <v>77</v>
      </c>
    </row>
    <row r="31" spans="3:6" ht="13.5">
      <c r="C31" t="s">
        <v>76</v>
      </c>
      <c r="F31" t="s">
        <v>78</v>
      </c>
    </row>
    <row r="33" ht="19.5" customHeight="1">
      <c r="B33" s="15" t="s">
        <v>22</v>
      </c>
    </row>
    <row r="34" spans="2:10" ht="19.5" customHeight="1">
      <c r="B34" s="15"/>
      <c r="C34" s="34"/>
      <c r="D34" s="162" t="s">
        <v>79</v>
      </c>
      <c r="E34" s="162"/>
      <c r="F34" s="162" t="s">
        <v>80</v>
      </c>
      <c r="G34" s="162"/>
      <c r="H34" s="162"/>
      <c r="I34" s="162"/>
      <c r="J34" s="34"/>
    </row>
    <row r="35" spans="1:12" ht="19.5" customHeight="1">
      <c r="A35" s="1"/>
      <c r="B35" s="1"/>
      <c r="C35" s="2"/>
      <c r="D35" s="27" t="s">
        <v>35</v>
      </c>
      <c r="E35" s="27" t="s">
        <v>41</v>
      </c>
      <c r="F35" s="27" t="s">
        <v>37</v>
      </c>
      <c r="G35" s="27" t="s">
        <v>38</v>
      </c>
      <c r="H35" s="28" t="s">
        <v>39</v>
      </c>
      <c r="I35" s="27" t="s">
        <v>13</v>
      </c>
      <c r="J35" s="10" t="s">
        <v>21</v>
      </c>
      <c r="K35" s="9"/>
      <c r="L35" s="1"/>
    </row>
    <row r="36" spans="1:12" ht="19.5" customHeight="1">
      <c r="A36" s="1"/>
      <c r="B36" s="1"/>
      <c r="C36" s="2" t="s">
        <v>20</v>
      </c>
      <c r="D36" s="61">
        <f>'出張旅費'!D65+'出張旅費'!D34</f>
        <v>23500</v>
      </c>
      <c r="E36" s="61">
        <f>'出張旅費'!E65+'出張旅費'!E34</f>
        <v>315000</v>
      </c>
      <c r="F36" s="61">
        <f>'出張旅費'!F65+'出張旅費'!F34</f>
        <v>84000</v>
      </c>
      <c r="G36" s="61">
        <f>'出張旅費'!G65+'出張旅費'!G34</f>
        <v>52500</v>
      </c>
      <c r="H36" s="61">
        <f>'出張旅費'!H65+'出張旅費'!H34</f>
        <v>5250</v>
      </c>
      <c r="I36" s="61">
        <f>'出張旅費'!I65+'出張旅費'!I34</f>
        <v>48000</v>
      </c>
      <c r="J36" s="61">
        <f>'出張旅費'!J65+'出張旅費'!J34</f>
        <v>528250</v>
      </c>
      <c r="K36" s="6"/>
      <c r="L36" s="1"/>
    </row>
    <row r="37" spans="3:10" ht="24" customHeight="1">
      <c r="C37" s="34"/>
      <c r="D37" s="160">
        <f>SUM(D36:E36)</f>
        <v>338500</v>
      </c>
      <c r="E37" s="161"/>
      <c r="F37" s="160">
        <f>SUM(F36:I36)</f>
        <v>189750</v>
      </c>
      <c r="G37" s="161"/>
      <c r="H37" s="161"/>
      <c r="I37" s="161"/>
      <c r="J37" s="34"/>
    </row>
    <row r="39" ht="13.5">
      <c r="C39">
        <f>IF(G26&gt;=90%,D37+F37,IF(G26&gt;=50%,D37+F37*G26,IF(G26&gt;10%,(D37+F37)*G26,0)))</f>
        <v>452350</v>
      </c>
    </row>
  </sheetData>
  <mergeCells count="4">
    <mergeCell ref="D37:E37"/>
    <mergeCell ref="F37:I37"/>
    <mergeCell ref="D34:E34"/>
    <mergeCell ref="F34:I34"/>
  </mergeCells>
  <dataValidations count="1">
    <dataValidation type="list" allowBlank="1" showInputMessage="1" showErrorMessage="1" sqref="D9:G18">
      <formula1>$C$21:$F$21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</dc:creator>
  <cp:keywords/>
  <dc:description/>
  <cp:lastModifiedBy>笠原清明</cp:lastModifiedBy>
  <cp:lastPrinted>2005-01-17T12:35:28Z</cp:lastPrinted>
  <dcterms:created xsi:type="dcterms:W3CDTF">2005-01-08T04:52:17Z</dcterms:created>
  <dcterms:modified xsi:type="dcterms:W3CDTF">2005-05-27T10:32:56Z</dcterms:modified>
  <cp:category/>
  <cp:version/>
  <cp:contentType/>
  <cp:contentStatus/>
</cp:coreProperties>
</file>